
<file path=[Content_Types].xml><?xml version="1.0" encoding="utf-8"?>
<Types xmlns="http://schemas.openxmlformats.org/package/2006/content-types"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ejec ing sept 2023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0" i="1" l="1"/>
  <c r="L29" i="1"/>
  <c r="P29" i="1" s="1"/>
  <c r="K29" i="1"/>
  <c r="O29" i="1" s="1"/>
  <c r="H29" i="1"/>
  <c r="N29" i="1" s="1"/>
  <c r="G29" i="1"/>
  <c r="M29" i="1" s="1"/>
  <c r="L28" i="1"/>
  <c r="P28" i="1" s="1"/>
  <c r="K28" i="1"/>
  <c r="O28" i="1" s="1"/>
  <c r="H28" i="1"/>
  <c r="N28" i="1" s="1"/>
  <c r="G28" i="1"/>
  <c r="M28" i="1" s="1"/>
  <c r="N27" i="1"/>
  <c r="H27" i="1"/>
  <c r="L27" i="1" s="1"/>
  <c r="P27" i="1" s="1"/>
  <c r="G27" i="1"/>
  <c r="K27" i="1" s="1"/>
  <c r="N26" i="1"/>
  <c r="M26" i="1"/>
  <c r="H26" i="1"/>
  <c r="L26" i="1" s="1"/>
  <c r="P26" i="1" s="1"/>
  <c r="G26" i="1"/>
  <c r="K26" i="1" s="1"/>
  <c r="O26" i="1" s="1"/>
  <c r="H25" i="1"/>
  <c r="L25" i="1" s="1"/>
  <c r="G25" i="1"/>
  <c r="K25" i="1" s="1"/>
  <c r="J24" i="1"/>
  <c r="I24" i="1"/>
  <c r="D24" i="1"/>
  <c r="C24" i="1"/>
  <c r="K22" i="1"/>
  <c r="F22" i="1"/>
  <c r="H22" i="1" s="1"/>
  <c r="L21" i="1"/>
  <c r="P21" i="1" s="1"/>
  <c r="K21" i="1"/>
  <c r="O21" i="1" s="1"/>
  <c r="H21" i="1"/>
  <c r="N21" i="1" s="1"/>
  <c r="G21" i="1"/>
  <c r="M21" i="1" s="1"/>
  <c r="L20" i="1"/>
  <c r="P20" i="1" s="1"/>
  <c r="K20" i="1"/>
  <c r="O20" i="1" s="1"/>
  <c r="H20" i="1"/>
  <c r="N20" i="1" s="1"/>
  <c r="G20" i="1"/>
  <c r="M20" i="1" s="1"/>
  <c r="K19" i="1"/>
  <c r="O19" i="1" s="1"/>
  <c r="J19" i="1"/>
  <c r="I19" i="1"/>
  <c r="M19" i="1" s="1"/>
  <c r="G19" i="1"/>
  <c r="F19" i="1"/>
  <c r="E19" i="1"/>
  <c r="D19" i="1"/>
  <c r="C19" i="1"/>
  <c r="N18" i="1"/>
  <c r="L18" i="1"/>
  <c r="P18" i="1" s="1"/>
  <c r="K18" i="1"/>
  <c r="H18" i="1"/>
  <c r="G18" i="1"/>
  <c r="L17" i="1"/>
  <c r="P17" i="1" s="1"/>
  <c r="K17" i="1"/>
  <c r="O17" i="1" s="1"/>
  <c r="H17" i="1"/>
  <c r="N17" i="1" s="1"/>
  <c r="G17" i="1"/>
  <c r="M17" i="1" s="1"/>
  <c r="L16" i="1"/>
  <c r="P16" i="1" s="1"/>
  <c r="K16" i="1"/>
  <c r="O16" i="1" s="1"/>
  <c r="H16" i="1"/>
  <c r="N16" i="1" s="1"/>
  <c r="G16" i="1"/>
  <c r="M16" i="1" s="1"/>
  <c r="L15" i="1"/>
  <c r="P15" i="1" s="1"/>
  <c r="K15" i="1"/>
  <c r="O15" i="1" s="1"/>
  <c r="I15" i="1"/>
  <c r="H15" i="1"/>
  <c r="N15" i="1" s="1"/>
  <c r="G15" i="1"/>
  <c r="M15" i="1" s="1"/>
  <c r="L14" i="1"/>
  <c r="L13" i="1" s="1"/>
  <c r="P13" i="1" s="1"/>
  <c r="J14" i="1"/>
  <c r="N14" i="1" s="1"/>
  <c r="H14" i="1"/>
  <c r="H13" i="1" s="1"/>
  <c r="G14" i="1"/>
  <c r="K14" i="1" s="1"/>
  <c r="J13" i="1"/>
  <c r="N13" i="1" s="1"/>
  <c r="I13" i="1"/>
  <c r="F13" i="1"/>
  <c r="F30" i="1" s="1"/>
  <c r="D13" i="1"/>
  <c r="C13" i="1"/>
  <c r="K12" i="1"/>
  <c r="O12" i="1" s="1"/>
  <c r="H12" i="1"/>
  <c r="L12" i="1" s="1"/>
  <c r="P12" i="1" s="1"/>
  <c r="G12" i="1"/>
  <c r="M12" i="1" s="1"/>
  <c r="K11" i="1"/>
  <c r="O11" i="1" s="1"/>
  <c r="J11" i="1"/>
  <c r="N11" i="1" s="1"/>
  <c r="H11" i="1"/>
  <c r="L11" i="1" s="1"/>
  <c r="P11" i="1" s="1"/>
  <c r="G11" i="1"/>
  <c r="M11" i="1" s="1"/>
  <c r="L10" i="1"/>
  <c r="P10" i="1" s="1"/>
  <c r="K10" i="1"/>
  <c r="O10" i="1" s="1"/>
  <c r="J10" i="1"/>
  <c r="N10" i="1" s="1"/>
  <c r="H10" i="1"/>
  <c r="G10" i="1"/>
  <c r="M10" i="1" s="1"/>
  <c r="L9" i="1"/>
  <c r="P9" i="1" s="1"/>
  <c r="J9" i="1"/>
  <c r="N9" i="1" s="1"/>
  <c r="H9" i="1"/>
  <c r="G9" i="1"/>
  <c r="K9" i="1" s="1"/>
  <c r="O9" i="1" s="1"/>
  <c r="M8" i="1"/>
  <c r="J8" i="1"/>
  <c r="N8" i="1" s="1"/>
  <c r="H8" i="1"/>
  <c r="L8" i="1" s="1"/>
  <c r="G8" i="1"/>
  <c r="K8" i="1" s="1"/>
  <c r="J7" i="1"/>
  <c r="J30" i="1" s="1"/>
  <c r="I7" i="1"/>
  <c r="D7" i="1"/>
  <c r="D30" i="1" s="1"/>
  <c r="C7" i="1"/>
  <c r="C30" i="1" s="1"/>
  <c r="P6" i="1"/>
  <c r="O6" i="1"/>
  <c r="N6" i="1"/>
  <c r="M6" i="1"/>
  <c r="K6" i="1"/>
  <c r="H6" i="1"/>
  <c r="G6" i="1"/>
  <c r="N22" i="1" l="1"/>
  <c r="L22" i="1"/>
  <c r="H19" i="1"/>
  <c r="M24" i="1"/>
  <c r="O8" i="1"/>
  <c r="K7" i="1"/>
  <c r="P8" i="1"/>
  <c r="L7" i="1"/>
  <c r="O14" i="1"/>
  <c r="K13" i="1"/>
  <c r="N19" i="1"/>
  <c r="O25" i="1"/>
  <c r="K24" i="1"/>
  <c r="O24" i="1" s="1"/>
  <c r="P25" i="1"/>
  <c r="L24" i="1"/>
  <c r="N12" i="1"/>
  <c r="P14" i="1"/>
  <c r="M25" i="1"/>
  <c r="I30" i="1"/>
  <c r="G7" i="1"/>
  <c r="G30" i="1" s="1"/>
  <c r="M9" i="1"/>
  <c r="M14" i="1"/>
  <c r="N25" i="1"/>
  <c r="H7" i="1"/>
  <c r="H30" i="1" s="1"/>
  <c r="N30" i="1" s="1"/>
  <c r="G13" i="1"/>
  <c r="M13" i="1" s="1"/>
  <c r="G24" i="1"/>
  <c r="H24" i="1"/>
  <c r="N24" i="1" s="1"/>
  <c r="M7" i="1" l="1"/>
  <c r="O13" i="1"/>
  <c r="M30" i="1"/>
  <c r="N7" i="1"/>
  <c r="O7" i="1"/>
  <c r="K30" i="1"/>
  <c r="O30" i="1" s="1"/>
  <c r="P22" i="1"/>
  <c r="L19" i="1"/>
  <c r="P19" i="1" s="1"/>
  <c r="P24" i="1"/>
  <c r="P7" i="1"/>
  <c r="L30" i="1" l="1"/>
  <c r="P30" i="1" s="1"/>
</calcChain>
</file>

<file path=xl/comments1.xml><?xml version="1.0" encoding="utf-8"?>
<comments xmlns="http://schemas.openxmlformats.org/spreadsheetml/2006/main">
  <authors>
    <author>Autor</author>
  </authors>
  <commentList>
    <comment ref="J8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1ER VALOR EL ACUMULADO A SEPT
2DO VALOR EL DEL MES OCTUBRE
3ER VALOR ES EL DEL MES DE NOV
4TO VALOR ES EL DEL MES DE DIC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DOS PRIMEROS VALORES SON LOS ACUMULADOS , ELTERCERO ES EL DEL MES DE NOV EN VENTAS
Y EL CUARTO VALOR ES DEL MES DE DICIEMBRE EN VENTAS</t>
        </r>
      </text>
    </comment>
    <comment ref="J11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266.265= incapacidad</t>
        </r>
      </text>
    </comment>
    <comment ref="B1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entidades descentralizadas, quienes aportan el 10% de su capital y lo distribuyen en los 8 canales regionales.</t>
        </r>
      </text>
    </comment>
    <comment ref="J20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DESEMBOLSO PLAN DE INVERSION 2023 MINISTERIO DE LAS TIC</t>
        </r>
      </text>
    </comment>
    <comment ref="J21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DESEMBOLSO  ESPECIALES MINTIC RES </t>
        </r>
      </text>
    </comment>
    <comment ref="J2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se calculan al final del periodo contable</t>
        </r>
      </text>
    </comment>
  </commentList>
</comments>
</file>

<file path=xl/sharedStrings.xml><?xml version="1.0" encoding="utf-8"?>
<sst xmlns="http://schemas.openxmlformats.org/spreadsheetml/2006/main" count="42" uniqueCount="42">
  <si>
    <t>RUBROS</t>
  </si>
  <si>
    <t>PRESUPUESTO DE INGRESOS COMPARATIVO SEPTIEMBRE DE 2022-2023</t>
  </si>
  <si>
    <t>DESCRIPCION</t>
  </si>
  <si>
    <t>PRESUPUESTO INICIAL 2022</t>
  </si>
  <si>
    <t>PRESUPUESTO INICIAL 2023</t>
  </si>
  <si>
    <t>ADICIONES 2022</t>
  </si>
  <si>
    <t>ADICIONES 2023</t>
  </si>
  <si>
    <t>PRESUPUESTO DEFINITIVO  2022</t>
  </si>
  <si>
    <t>PRESUPUESTO DEFINITIVO  2023</t>
  </si>
  <si>
    <t>INGRESOS  RECAUDADOS sep 2022</t>
  </si>
  <si>
    <t>INGRESOS  RECAUDADOS SEPT 2023</t>
  </si>
  <si>
    <t>INGRESOS A RECAUDAR 2022</t>
  </si>
  <si>
    <t>INGRESOS A RECAUDAR 2023</t>
  </si>
  <si>
    <t>PORCENTAJE RECAUDADO 2022</t>
  </si>
  <si>
    <t>PORCENTAJE RECAUDADO 2023</t>
  </si>
  <si>
    <t>PORCENTAJE A RECAUDADAR 2022</t>
  </si>
  <si>
    <t>PORCENTAJE A RECAUDADAR 2023</t>
  </si>
  <si>
    <t>DISPONIBILIDAD INICIAL</t>
  </si>
  <si>
    <t>INGRESOS CORRIENTES RECURSOS PROPIOS</t>
  </si>
  <si>
    <t>ALQUILER DE EQUIPOS,ESPACIOS Y SEGMENTOS</t>
  </si>
  <si>
    <t>VENTA DE SERVICIOS DE TV</t>
  </si>
  <si>
    <t>PAUTAS PUBLICITARIAS</t>
  </si>
  <si>
    <t>OTROS INGRESOS DE EXPLOTACION</t>
  </si>
  <si>
    <t>UNIDAD MOVIL TELEPUERTO</t>
  </si>
  <si>
    <t>TRANSFERENCIAS CORRIENTES DE OTRAS ENTIDADES</t>
  </si>
  <si>
    <t xml:space="preserve"> LEY 14 DE 1991</t>
  </si>
  <si>
    <t>TRANSFERENCIAS DE CAPITAL</t>
  </si>
  <si>
    <t xml:space="preserve">CONVENIOS </t>
  </si>
  <si>
    <t>PROGRAMACION CULTURAL Y EDUCATIVA</t>
  </si>
  <si>
    <t>OTROS INGRESOS TASAS MULTAS CONTRIBUCIONES</t>
  </si>
  <si>
    <t>TRANSFERENCIAS A LOS OPERADORES PUBLICOS DE TV</t>
  </si>
  <si>
    <t>PLAN DE INVERSION 2023</t>
  </si>
  <si>
    <t>PROYECTOS ESPECIALES 2023</t>
  </si>
  <si>
    <t>PROYECTO FORTALECIMIENTO DE INFRAESTRUCTURA</t>
  </si>
  <si>
    <t xml:space="preserve">RECURSOS DE CAPITAL </t>
  </si>
  <si>
    <t>Y DE BALANCE</t>
  </si>
  <si>
    <t>CUOTAS POR PAGAR RESERVAS</t>
  </si>
  <si>
    <t>RENDIMIENTOS FINANCIEROS</t>
  </si>
  <si>
    <t xml:space="preserve">APORTES DE CAPITAL DE LA NACION </t>
  </si>
  <si>
    <t>APORTES DE MUNICIPIO</t>
  </si>
  <si>
    <t>APORTES DE DEPARTAMENTO</t>
  </si>
  <si>
    <t>TOTAL INGRESOS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</si>
</sst>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&quot;$&quot;\ #,##0.00_);[Red]\(&quot;$&quot;\ #,##0.00\)"/>
    <numFmt numFmtId="167" formatCode="&quot;$&quot;\ #,##0_);[Red]\(&quot;$&quot;\ #,##0\)"/>
    <numFmt numFmtId="168" formatCode="&quot;$&quot;\ #,##0.00;[Red]&quot;$&quot;\ 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C072FA"/>
      <name val="Calibri"/>
      <family val="2"/>
      <scheme val="minor"/>
    </font>
    <font>
      <sz val="10"/>
      <name val="Arial"/>
      <family val="2"/>
    </font>
    <font>
      <b/>
      <sz val="18"/>
      <color rgb="FF000000"/>
      <name val="Calibri"/>
      <family val="2"/>
    </font>
    <font>
      <sz val="9"/>
      <color theme="1"/>
      <name val="Calibri"/>
      <family val="2"/>
      <scheme val="minor"/>
    </font>
    <font>
      <b/>
      <i/>
      <sz val="12"/>
      <color rgb="FFFFFFFF"/>
      <name val="Calibri"/>
      <family val="2"/>
    </font>
    <font>
      <b/>
      <i/>
      <sz val="9"/>
      <color rgb="FFFFFFFF"/>
      <name val="Calibri"/>
      <family val="2"/>
    </font>
    <font>
      <b/>
      <i/>
      <sz val="11"/>
      <color theme="1"/>
      <name val="Calibri"/>
      <family val="2"/>
    </font>
    <font>
      <b/>
      <i/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4"/>
      <color theme="0"/>
      <name val="Calibri"/>
      <family val="2"/>
    </font>
    <font>
      <b/>
      <sz val="12"/>
      <color theme="0"/>
      <name val="Calibri"/>
      <family val="2"/>
    </font>
    <font>
      <sz val="9"/>
      <color rgb="FF000000"/>
      <name val="Calibri"/>
      <family val="2"/>
    </font>
    <font>
      <sz val="12"/>
      <color rgb="FF000000"/>
      <name val="Calibri"/>
      <family val="2"/>
    </font>
    <font>
      <sz val="12"/>
      <name val="Calibri"/>
      <family val="2"/>
    </font>
    <font>
      <b/>
      <sz val="13"/>
      <color theme="0"/>
      <name val="Calibri"/>
      <family val="2"/>
    </font>
    <font>
      <sz val="9"/>
      <name val="Calibri"/>
      <family val="2"/>
    </font>
    <font>
      <b/>
      <sz val="11"/>
      <color theme="0"/>
      <name val="Calibri"/>
      <family val="2"/>
    </font>
    <font>
      <sz val="11"/>
      <color rgb="FF000000"/>
      <name val="Calibri"/>
      <family val="2"/>
    </font>
    <font>
      <b/>
      <i/>
      <sz val="14"/>
      <color rgb="FFFFFFFF"/>
      <name val="Calibri"/>
      <family val="2"/>
    </font>
    <font>
      <b/>
      <i/>
      <sz val="13"/>
      <color rgb="FFFFFFFF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56">
    <xf numFmtId="0" fontId="0" fillId="0" borderId="0" xfId="0"/>
    <xf numFmtId="0" fontId="0" fillId="2" borderId="0" xfId="0" applyFill="1"/>
    <xf numFmtId="0" fontId="2" fillId="3" borderId="0" xfId="0" applyFont="1" applyFill="1" applyAlignment="1">
      <alignment horizontal="center" vertical="center"/>
    </xf>
    <xf numFmtId="0" fontId="4" fillId="2" borderId="1" xfId="3" applyFont="1" applyFill="1" applyBorder="1" applyAlignment="1">
      <alignment horizontal="center" wrapText="1" readingOrder="1"/>
    </xf>
    <xf numFmtId="1" fontId="5" fillId="0" borderId="0" xfId="0" applyNumberFormat="1" applyFont="1"/>
    <xf numFmtId="0" fontId="6" fillId="4" borderId="2" xfId="3" applyFont="1" applyFill="1" applyBorder="1" applyAlignment="1">
      <alignment horizontal="center" vertical="center" wrapText="1" readingOrder="1"/>
    </xf>
    <xf numFmtId="0" fontId="6" fillId="5" borderId="2" xfId="3" applyFont="1" applyFill="1" applyBorder="1" applyAlignment="1">
      <alignment horizontal="center" vertical="center" wrapText="1" readingOrder="1"/>
    </xf>
    <xf numFmtId="0" fontId="6" fillId="6" borderId="2" xfId="3" applyFont="1" applyFill="1" applyBorder="1" applyAlignment="1">
      <alignment horizontal="center" vertical="center" wrapText="1" readingOrder="1"/>
    </xf>
    <xf numFmtId="0" fontId="7" fillId="5" borderId="2" xfId="3" applyFont="1" applyFill="1" applyBorder="1" applyAlignment="1">
      <alignment horizontal="center" vertical="center" wrapText="1" readingOrder="1"/>
    </xf>
    <xf numFmtId="0" fontId="7" fillId="6" borderId="2" xfId="3" applyFont="1" applyFill="1" applyBorder="1" applyAlignment="1">
      <alignment horizontal="center" vertical="center" wrapText="1" readingOrder="1"/>
    </xf>
    <xf numFmtId="1" fontId="5" fillId="0" borderId="3" xfId="0" applyNumberFormat="1" applyFont="1" applyBorder="1" applyAlignment="1">
      <alignment vertical="center"/>
    </xf>
    <xf numFmtId="0" fontId="8" fillId="0" borderId="2" xfId="3" applyFont="1" applyFill="1" applyBorder="1" applyAlignment="1">
      <alignment horizontal="center" wrapText="1" readingOrder="1"/>
    </xf>
    <xf numFmtId="165" fontId="8" fillId="0" borderId="2" xfId="1" applyNumberFormat="1" applyFont="1" applyFill="1" applyBorder="1" applyAlignment="1">
      <alignment horizontal="center" wrapText="1" readingOrder="1"/>
    </xf>
    <xf numFmtId="165" fontId="9" fillId="0" borderId="2" xfId="1" applyNumberFormat="1" applyFont="1" applyFill="1" applyBorder="1" applyAlignment="1">
      <alignment horizontal="left" wrapText="1" readingOrder="1"/>
    </xf>
    <xf numFmtId="9" fontId="10" fillId="0" borderId="2" xfId="2" applyNumberFormat="1" applyFont="1" applyFill="1" applyBorder="1" applyAlignment="1">
      <alignment horizontal="center" wrapText="1" readingOrder="1"/>
    </xf>
    <xf numFmtId="9" fontId="10" fillId="0" borderId="2" xfId="2" applyFont="1" applyFill="1" applyBorder="1" applyAlignment="1">
      <alignment horizontal="center" wrapText="1" readingOrder="1"/>
    </xf>
    <xf numFmtId="0" fontId="11" fillId="7" borderId="2" xfId="3" applyFont="1" applyFill="1" applyBorder="1" applyAlignment="1">
      <alignment horizontal="left" readingOrder="1"/>
    </xf>
    <xf numFmtId="165" fontId="11" fillId="5" borderId="2" xfId="1" applyNumberFormat="1" applyFont="1" applyFill="1" applyBorder="1" applyAlignment="1">
      <alignment horizontal="center" wrapText="1" readingOrder="1"/>
    </xf>
    <xf numFmtId="165" fontId="11" fillId="6" borderId="2" xfId="1" applyNumberFormat="1" applyFont="1" applyFill="1" applyBorder="1" applyAlignment="1">
      <alignment horizontal="center" wrapText="1" readingOrder="1"/>
    </xf>
    <xf numFmtId="9" fontId="11" fillId="5" borderId="2" xfId="2" applyFont="1" applyFill="1" applyBorder="1" applyAlignment="1">
      <alignment horizontal="center" wrapText="1" readingOrder="1"/>
    </xf>
    <xf numFmtId="9" fontId="11" fillId="6" borderId="2" xfId="2" applyFont="1" applyFill="1" applyBorder="1" applyAlignment="1">
      <alignment horizontal="center" wrapText="1" readingOrder="1"/>
    </xf>
    <xf numFmtId="9" fontId="12" fillId="6" borderId="2" xfId="2" applyFont="1" applyFill="1" applyBorder="1" applyAlignment="1">
      <alignment horizontal="center" wrapText="1" readingOrder="1"/>
    </xf>
    <xf numFmtId="0" fontId="13" fillId="0" borderId="2" xfId="3" applyFont="1" applyBorder="1" applyAlignment="1">
      <alignment horizontal="left" wrapText="1" readingOrder="1"/>
    </xf>
    <xf numFmtId="165" fontId="14" fillId="0" borderId="2" xfId="1" applyNumberFormat="1" applyFont="1" applyBorder="1" applyAlignment="1">
      <alignment horizontal="left" wrapText="1" readingOrder="1"/>
    </xf>
    <xf numFmtId="165" fontId="14" fillId="0" borderId="2" xfId="1" applyNumberFormat="1" applyFont="1" applyBorder="1" applyAlignment="1">
      <alignment horizontal="center" wrapText="1" readingOrder="1"/>
    </xf>
    <xf numFmtId="165" fontId="15" fillId="0" borderId="2" xfId="1" applyNumberFormat="1" applyFont="1" applyBorder="1" applyAlignment="1">
      <alignment horizontal="center" wrapText="1" readingOrder="1"/>
    </xf>
    <xf numFmtId="9" fontId="14" fillId="0" borderId="2" xfId="2" applyFont="1" applyBorder="1" applyAlignment="1">
      <alignment horizontal="center" wrapText="1" readingOrder="1"/>
    </xf>
    <xf numFmtId="165" fontId="15" fillId="0" borderId="2" xfId="1" applyNumberFormat="1" applyFont="1" applyFill="1" applyBorder="1" applyAlignment="1">
      <alignment horizontal="center" wrapText="1" readingOrder="1"/>
    </xf>
    <xf numFmtId="9" fontId="14" fillId="0" borderId="2" xfId="2" applyNumberFormat="1" applyFont="1" applyBorder="1" applyAlignment="1">
      <alignment horizontal="center" wrapText="1" readingOrder="1"/>
    </xf>
    <xf numFmtId="0" fontId="5" fillId="0" borderId="0" xfId="0" applyFont="1" applyFill="1"/>
    <xf numFmtId="0" fontId="16" fillId="7" borderId="2" xfId="3" applyFont="1" applyFill="1" applyBorder="1" applyAlignment="1">
      <alignment horizontal="left" wrapText="1" readingOrder="1"/>
    </xf>
    <xf numFmtId="165" fontId="16" fillId="5" borderId="2" xfId="1" applyNumberFormat="1" applyFont="1" applyFill="1" applyBorder="1" applyAlignment="1">
      <alignment horizontal="left" wrapText="1" readingOrder="1"/>
    </xf>
    <xf numFmtId="0" fontId="5" fillId="0" borderId="3" xfId="0" applyFont="1" applyBorder="1" applyAlignment="1">
      <alignment horizontal="right" vertical="center" wrapText="1"/>
    </xf>
    <xf numFmtId="0" fontId="17" fillId="0" borderId="2" xfId="3" applyFont="1" applyFill="1" applyBorder="1" applyAlignment="1">
      <alignment horizontal="left" wrapText="1" readingOrder="1"/>
    </xf>
    <xf numFmtId="165" fontId="15" fillId="0" borderId="2" xfId="1" applyNumberFormat="1" applyFont="1" applyFill="1" applyBorder="1" applyAlignment="1">
      <alignment horizontal="left" wrapText="1" readingOrder="1"/>
    </xf>
    <xf numFmtId="0" fontId="11" fillId="7" borderId="2" xfId="3" applyFont="1" applyFill="1" applyBorder="1" applyAlignment="1">
      <alignment horizontal="left" wrapText="1" readingOrder="1"/>
    </xf>
    <xf numFmtId="165" fontId="18" fillId="5" borderId="2" xfId="1" applyNumberFormat="1" applyFont="1" applyFill="1" applyBorder="1" applyAlignment="1">
      <alignment horizontal="center" wrapText="1" readingOrder="1"/>
    </xf>
    <xf numFmtId="165" fontId="18" fillId="6" borderId="2" xfId="1" applyNumberFormat="1" applyFont="1" applyFill="1" applyBorder="1" applyAlignment="1">
      <alignment horizontal="center" wrapText="1" readingOrder="1"/>
    </xf>
    <xf numFmtId="9" fontId="12" fillId="5" borderId="2" xfId="2" applyFont="1" applyFill="1" applyBorder="1" applyAlignment="1">
      <alignment horizontal="center" wrapText="1" readingOrder="1"/>
    </xf>
    <xf numFmtId="0" fontId="5" fillId="0" borderId="0" xfId="0" applyFont="1"/>
    <xf numFmtId="165" fontId="19" fillId="8" borderId="2" xfId="1" applyNumberFormat="1" applyFont="1" applyFill="1" applyBorder="1" applyAlignment="1">
      <alignment horizontal="center" wrapText="1" readingOrder="1"/>
    </xf>
    <xf numFmtId="165" fontId="14" fillId="0" borderId="2" xfId="1" applyNumberFormat="1" applyFont="1" applyFill="1" applyBorder="1" applyAlignment="1">
      <alignment horizontal="center" wrapText="1" readingOrder="1"/>
    </xf>
    <xf numFmtId="165" fontId="14" fillId="8" borderId="2" xfId="1" applyNumberFormat="1" applyFont="1" applyFill="1" applyBorder="1" applyAlignment="1">
      <alignment horizontal="center" wrapText="1" readingOrder="1"/>
    </xf>
    <xf numFmtId="0" fontId="11" fillId="5" borderId="2" xfId="3" applyFont="1" applyFill="1" applyBorder="1" applyAlignment="1">
      <alignment horizontal="left" wrapText="1" readingOrder="1"/>
    </xf>
    <xf numFmtId="0" fontId="13" fillId="0" borderId="2" xfId="3" applyFont="1" applyBorder="1" applyAlignment="1">
      <alignment horizontal="left" vertical="top" wrapText="1" readingOrder="1"/>
    </xf>
    <xf numFmtId="165" fontId="14" fillId="0" borderId="2" xfId="1" applyNumberFormat="1" applyFont="1" applyBorder="1" applyAlignment="1">
      <alignment horizontal="center" vertical="top" wrapText="1" readingOrder="1"/>
    </xf>
    <xf numFmtId="0" fontId="20" fillId="7" borderId="2" xfId="3" applyFont="1" applyFill="1" applyBorder="1" applyAlignment="1">
      <alignment horizontal="left" wrapText="1" readingOrder="1"/>
    </xf>
    <xf numFmtId="164" fontId="21" fillId="5" borderId="2" xfId="1" applyNumberFormat="1" applyFont="1" applyFill="1" applyBorder="1" applyAlignment="1">
      <alignment horizontal="left" wrapText="1" readingOrder="1"/>
    </xf>
    <xf numFmtId="166" fontId="21" fillId="6" borderId="2" xfId="3" applyNumberFormat="1" applyFont="1" applyFill="1" applyBorder="1" applyAlignment="1">
      <alignment horizontal="center" wrapText="1" readingOrder="1"/>
    </xf>
    <xf numFmtId="167" fontId="6" fillId="5" borderId="2" xfId="3" applyNumberFormat="1" applyFont="1" applyFill="1" applyBorder="1" applyAlignment="1">
      <alignment horizontal="center" wrapText="1" readingOrder="1"/>
    </xf>
    <xf numFmtId="167" fontId="6" fillId="6" borderId="2" xfId="3" applyNumberFormat="1" applyFont="1" applyFill="1" applyBorder="1" applyAlignment="1">
      <alignment horizontal="center" wrapText="1" readingOrder="1"/>
    </xf>
    <xf numFmtId="166" fontId="21" fillId="5" borderId="2" xfId="3" applyNumberFormat="1" applyFont="1" applyFill="1" applyBorder="1" applyAlignment="1">
      <alignment horizontal="center" wrapText="1" readingOrder="1"/>
    </xf>
    <xf numFmtId="10" fontId="21" fillId="5" borderId="2" xfId="3" applyNumberFormat="1" applyFont="1" applyFill="1" applyBorder="1" applyAlignment="1">
      <alignment horizontal="center" wrapText="1" readingOrder="1"/>
    </xf>
    <xf numFmtId="10" fontId="21" fillId="6" borderId="2" xfId="3" applyNumberFormat="1" applyFont="1" applyFill="1" applyBorder="1" applyAlignment="1">
      <alignment horizontal="center" wrapText="1" readingOrder="1"/>
    </xf>
    <xf numFmtId="9" fontId="0" fillId="2" borderId="0" xfId="0" applyNumberFormat="1" applyFill="1"/>
    <xf numFmtId="168" fontId="0" fillId="0" borderId="0" xfId="0" applyNumberFormat="1"/>
  </cellXfs>
  <cellStyles count="4">
    <cellStyle name="Millares" xfId="1" builtinId="3"/>
    <cellStyle name="Normal" xfId="0" builtinId="0"/>
    <cellStyle name="Normal 2" xfId="3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</xdr:rowOff>
    </xdr:from>
    <xdr:to>
      <xdr:col>15</xdr:col>
      <xdr:colOff>85724</xdr:colOff>
      <xdr:row>3</xdr:row>
      <xdr:rowOff>38099</xdr:rowOff>
    </xdr:to>
    <xdr:pic>
      <xdr:nvPicPr>
        <xdr:cNvPr id="4" name="7 Imagen" descr="Descripción: I:\cart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4" b="88049"/>
        <a:stretch>
          <a:fillRect/>
        </a:stretch>
      </xdr:blipFill>
      <xdr:spPr bwMode="auto">
        <a:xfrm>
          <a:off x="0" y="9524"/>
          <a:ext cx="19764374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1762125</xdr:colOff>
      <xdr:row>29</xdr:row>
      <xdr:rowOff>200025</xdr:rowOff>
    </xdr:from>
    <xdr:to>
      <xdr:col>3</xdr:col>
      <xdr:colOff>1152526</xdr:colOff>
      <xdr:row>34</xdr:row>
      <xdr:rowOff>114300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8477250"/>
          <a:ext cx="2724151" cy="8763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4"/>
  <sheetViews>
    <sheetView tabSelected="1" topLeftCell="D13" workbookViewId="0">
      <selection activeCell="E37" sqref="E37"/>
    </sheetView>
  </sheetViews>
  <sheetFormatPr baseColWidth="10" defaultColWidth="9.140625" defaultRowHeight="15" x14ac:dyDescent="0.25"/>
  <cols>
    <col min="1" max="1" width="12.140625" customWidth="1"/>
    <col min="2" max="2" width="27.140625" customWidth="1"/>
    <col min="3" max="3" width="22.85546875" customWidth="1"/>
    <col min="4" max="4" width="23.42578125" customWidth="1"/>
    <col min="5" max="5" width="17" customWidth="1"/>
    <col min="6" max="6" width="17.85546875" customWidth="1"/>
    <col min="7" max="7" width="23.28515625" customWidth="1"/>
    <col min="8" max="11" width="23.42578125" customWidth="1"/>
    <col min="12" max="12" width="23.28515625" customWidth="1"/>
    <col min="13" max="13" width="12.28515625" customWidth="1"/>
    <col min="14" max="14" width="10.5703125" customWidth="1"/>
    <col min="15" max="15" width="11.5703125" customWidth="1"/>
    <col min="16" max="16" width="11.140625" customWidth="1"/>
  </cols>
  <sheetData>
    <row r="1" spans="1:16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ht="23.25" x14ac:dyDescent="0.35">
      <c r="A4" s="2" t="s">
        <v>0</v>
      </c>
      <c r="B4" s="3" t="s">
        <v>1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ht="48" x14ac:dyDescent="0.25">
      <c r="A5" s="4"/>
      <c r="B5" s="5" t="s">
        <v>2</v>
      </c>
      <c r="C5" s="6" t="s">
        <v>3</v>
      </c>
      <c r="D5" s="7" t="s">
        <v>4</v>
      </c>
      <c r="E5" s="6" t="s">
        <v>5</v>
      </c>
      <c r="F5" s="7" t="s">
        <v>6</v>
      </c>
      <c r="G5" s="6" t="s">
        <v>7</v>
      </c>
      <c r="H5" s="7" t="s">
        <v>8</v>
      </c>
      <c r="I5" s="6" t="s">
        <v>9</v>
      </c>
      <c r="J5" s="7" t="s">
        <v>10</v>
      </c>
      <c r="K5" s="6" t="s">
        <v>11</v>
      </c>
      <c r="L5" s="7" t="s">
        <v>12</v>
      </c>
      <c r="M5" s="8" t="s">
        <v>13</v>
      </c>
      <c r="N5" s="9" t="s">
        <v>14</v>
      </c>
      <c r="O5" s="8" t="s">
        <v>15</v>
      </c>
      <c r="P5" s="9" t="s">
        <v>16</v>
      </c>
    </row>
    <row r="6" spans="1:16" ht="15.75" x14ac:dyDescent="0.25">
      <c r="A6" s="10"/>
      <c r="B6" s="11" t="s">
        <v>17</v>
      </c>
      <c r="C6" s="12">
        <v>4793057076</v>
      </c>
      <c r="D6" s="13">
        <v>5154168922.3599997</v>
      </c>
      <c r="E6" s="13">
        <v>0</v>
      </c>
      <c r="F6" s="13">
        <v>0</v>
      </c>
      <c r="G6" s="13">
        <f>+C6</f>
        <v>4793057076</v>
      </c>
      <c r="H6" s="13">
        <f>+D6</f>
        <v>5154168922.3599997</v>
      </c>
      <c r="I6" s="13">
        <v>4793057076</v>
      </c>
      <c r="J6" s="13">
        <v>5154168922.3599997</v>
      </c>
      <c r="K6" s="13">
        <f>+I6</f>
        <v>4793057076</v>
      </c>
      <c r="L6" s="13">
        <v>4793057076</v>
      </c>
      <c r="M6" s="14">
        <f>+I6/C6*100%</f>
        <v>1</v>
      </c>
      <c r="N6" s="15">
        <f>+J6/H6*100%</f>
        <v>1</v>
      </c>
      <c r="O6" s="15">
        <f>+L6/I6*100%</f>
        <v>1</v>
      </c>
      <c r="P6" s="15">
        <f>+L6/I6*100%</f>
        <v>1</v>
      </c>
    </row>
    <row r="7" spans="1:16" ht="18.75" x14ac:dyDescent="0.3">
      <c r="A7" s="10"/>
      <c r="B7" s="16" t="s">
        <v>18</v>
      </c>
      <c r="C7" s="17">
        <f>+C8+C9+C10+C11+C12</f>
        <v>1047327001</v>
      </c>
      <c r="D7" s="18">
        <f>+D8+D9+D10+D11+D12</f>
        <v>1303049166.4000001</v>
      </c>
      <c r="E7" s="17">
        <v>0</v>
      </c>
      <c r="F7" s="18">
        <v>0</v>
      </c>
      <c r="G7" s="17">
        <f t="shared" ref="G7:L7" si="0">+G8+G9+G10+G11+G12</f>
        <v>1047327001</v>
      </c>
      <c r="H7" s="18">
        <f t="shared" si="0"/>
        <v>1303049166.4000001</v>
      </c>
      <c r="I7" s="17">
        <f t="shared" si="0"/>
        <v>634538825</v>
      </c>
      <c r="J7" s="18">
        <f>+J8+J9+J10+J11+J12</f>
        <v>441000253.44999999</v>
      </c>
      <c r="K7" s="17">
        <f t="shared" si="0"/>
        <v>412788176</v>
      </c>
      <c r="L7" s="18">
        <f t="shared" si="0"/>
        <v>862048912.95000005</v>
      </c>
      <c r="M7" s="19">
        <f>+I7/G7*100%</f>
        <v>0.60586504921016548</v>
      </c>
      <c r="N7" s="20">
        <f>+J7/H7*100%</f>
        <v>0.33843715557439302</v>
      </c>
      <c r="O7" s="19">
        <f>+K7/G7*100%</f>
        <v>0.39413495078983457</v>
      </c>
      <c r="P7" s="21">
        <f>+L7/H7*100%</f>
        <v>0.66156284442560687</v>
      </c>
    </row>
    <row r="8" spans="1:16" ht="24.75" x14ac:dyDescent="0.25">
      <c r="A8" s="10">
        <v>110205001</v>
      </c>
      <c r="B8" s="22" t="s">
        <v>19</v>
      </c>
      <c r="C8" s="23">
        <v>95000000</v>
      </c>
      <c r="D8" s="24">
        <v>104519000</v>
      </c>
      <c r="E8" s="24">
        <v>0</v>
      </c>
      <c r="F8" s="24">
        <v>0</v>
      </c>
      <c r="G8" s="24">
        <f>+C8+E8</f>
        <v>95000000</v>
      </c>
      <c r="H8" s="24">
        <f>+D8+F8</f>
        <v>104519000</v>
      </c>
      <c r="I8" s="24">
        <v>21032840</v>
      </c>
      <c r="J8" s="25">
        <f>33420552+130783155+14249336+10612553+9596475+8000000</f>
        <v>206662071</v>
      </c>
      <c r="K8" s="24">
        <f>+G8-I8</f>
        <v>73967160</v>
      </c>
      <c r="L8" s="24">
        <f>+H8-J8</f>
        <v>-102143071</v>
      </c>
      <c r="M8" s="26">
        <f>+I8/G8*100%</f>
        <v>0.22139831578947369</v>
      </c>
      <c r="N8" s="26">
        <f>+J8/H8*100%</f>
        <v>1.9772679704168621</v>
      </c>
      <c r="O8" s="26">
        <f>+K8/G8*100%</f>
        <v>0.77860168421052633</v>
      </c>
      <c r="P8" s="26">
        <f>+L8/H8*100%</f>
        <v>-0.97726797041686198</v>
      </c>
    </row>
    <row r="9" spans="1:16" ht="15.75" x14ac:dyDescent="0.25">
      <c r="A9" s="10">
        <v>110205001</v>
      </c>
      <c r="B9" s="22" t="s">
        <v>20</v>
      </c>
      <c r="C9" s="23">
        <v>794808000</v>
      </c>
      <c r="D9" s="24">
        <v>944447761.60000002</v>
      </c>
      <c r="E9" s="24">
        <v>0</v>
      </c>
      <c r="F9" s="24">
        <v>0</v>
      </c>
      <c r="G9" s="24">
        <f t="shared" ref="G9:G12" si="1">+C9+E9</f>
        <v>794808000</v>
      </c>
      <c r="H9" s="24">
        <f>+D9+F9</f>
        <v>944447761.60000002</v>
      </c>
      <c r="I9" s="24">
        <v>539912379</v>
      </c>
      <c r="J9" s="25">
        <f>6081494+3000000+700000+86231701.45+7985437+16897681</f>
        <v>120896313.45</v>
      </c>
      <c r="K9" s="24">
        <f t="shared" ref="K9:K11" si="2">+G9-I9</f>
        <v>254895621</v>
      </c>
      <c r="L9" s="27">
        <f>+H9-J9</f>
        <v>823551448.14999998</v>
      </c>
      <c r="M9" s="26">
        <f t="shared" ref="M9:N18" si="3">+I9/G9*100%</f>
        <v>0.67929912507171542</v>
      </c>
      <c r="N9" s="26">
        <f>+J9/H9*100%</f>
        <v>0.12800741170182683</v>
      </c>
      <c r="O9" s="26">
        <f t="shared" ref="O9:P20" si="4">+K9/G9*100%</f>
        <v>0.32070087492828458</v>
      </c>
      <c r="P9" s="26">
        <f t="shared" si="4"/>
        <v>0.87199258829817317</v>
      </c>
    </row>
    <row r="10" spans="1:16" ht="15.75" x14ac:dyDescent="0.25">
      <c r="A10" s="10">
        <v>110205001</v>
      </c>
      <c r="B10" s="22" t="s">
        <v>21</v>
      </c>
      <c r="C10" s="23">
        <v>57519000</v>
      </c>
      <c r="D10" s="24">
        <v>154082403.80000001</v>
      </c>
      <c r="E10" s="24">
        <v>0</v>
      </c>
      <c r="F10" s="24">
        <v>0</v>
      </c>
      <c r="G10" s="24">
        <f t="shared" si="1"/>
        <v>57519000</v>
      </c>
      <c r="H10" s="24">
        <f>+D10+F10</f>
        <v>154082403.80000001</v>
      </c>
      <c r="I10" s="24">
        <v>72933606</v>
      </c>
      <c r="J10" s="25">
        <f>42690647+6412099+23107803+149827+7581354+7868075+9057000+1455600-970212</f>
        <v>97352193</v>
      </c>
      <c r="K10" s="24">
        <f t="shared" si="2"/>
        <v>-15414606</v>
      </c>
      <c r="L10" s="27">
        <f>+H10-J10</f>
        <v>56730210.800000012</v>
      </c>
      <c r="M10" s="26">
        <f t="shared" si="3"/>
        <v>1.2679915506180566</v>
      </c>
      <c r="N10" s="28">
        <f>+J10/H10*100%</f>
        <v>0.63181901761062731</v>
      </c>
      <c r="O10" s="26">
        <f t="shared" si="4"/>
        <v>-0.26799155061805663</v>
      </c>
      <c r="P10" s="26">
        <f t="shared" si="4"/>
        <v>0.36818098238937269</v>
      </c>
    </row>
    <row r="11" spans="1:16" ht="24.75" x14ac:dyDescent="0.25">
      <c r="A11" s="10">
        <v>110205001</v>
      </c>
      <c r="B11" s="22" t="s">
        <v>22</v>
      </c>
      <c r="C11" s="23">
        <v>100000000</v>
      </c>
      <c r="D11" s="24">
        <v>100000000</v>
      </c>
      <c r="E11" s="24">
        <v>0</v>
      </c>
      <c r="F11" s="24">
        <v>0</v>
      </c>
      <c r="G11" s="24">
        <f t="shared" si="1"/>
        <v>100000000</v>
      </c>
      <c r="H11" s="24">
        <f>+D11+F11</f>
        <v>100000000</v>
      </c>
      <c r="I11" s="24">
        <v>660000</v>
      </c>
      <c r="J11" s="25">
        <f>800000+13890580+400000+400000+332831+266265</f>
        <v>16089676</v>
      </c>
      <c r="K11" s="24">
        <f t="shared" si="2"/>
        <v>99340000</v>
      </c>
      <c r="L11" s="27">
        <f>+H11-J11</f>
        <v>83910324</v>
      </c>
      <c r="M11" s="26">
        <f t="shared" si="3"/>
        <v>6.6E-3</v>
      </c>
      <c r="N11" s="26">
        <f t="shared" si="3"/>
        <v>0.16089676</v>
      </c>
      <c r="O11" s="26">
        <f t="shared" si="4"/>
        <v>0.99339999999999995</v>
      </c>
      <c r="P11" s="26">
        <f t="shared" si="4"/>
        <v>0.83910324000000003</v>
      </c>
    </row>
    <row r="12" spans="1:16" ht="15.75" x14ac:dyDescent="0.25">
      <c r="A12" s="10">
        <v>110205001</v>
      </c>
      <c r="B12" s="22" t="s">
        <v>23</v>
      </c>
      <c r="C12" s="23">
        <v>1</v>
      </c>
      <c r="D12" s="24">
        <v>1</v>
      </c>
      <c r="E12" s="24">
        <v>0</v>
      </c>
      <c r="F12" s="24">
        <v>0</v>
      </c>
      <c r="G12" s="24">
        <f t="shared" si="1"/>
        <v>1</v>
      </c>
      <c r="H12" s="24">
        <f>+D12+F12</f>
        <v>1</v>
      </c>
      <c r="I12" s="24">
        <v>0</v>
      </c>
      <c r="J12" s="24">
        <v>0</v>
      </c>
      <c r="K12" s="24">
        <f>+G12-I12</f>
        <v>1</v>
      </c>
      <c r="L12" s="27">
        <f>+H12-J12</f>
        <v>1</v>
      </c>
      <c r="M12" s="26">
        <f t="shared" si="3"/>
        <v>0</v>
      </c>
      <c r="N12" s="26">
        <f t="shared" si="3"/>
        <v>0</v>
      </c>
      <c r="O12" s="26">
        <f t="shared" si="4"/>
        <v>1</v>
      </c>
      <c r="P12" s="26">
        <f t="shared" si="4"/>
        <v>1</v>
      </c>
    </row>
    <row r="13" spans="1:16" ht="51.75" x14ac:dyDescent="0.3">
      <c r="A13" s="29"/>
      <c r="B13" s="30" t="s">
        <v>24</v>
      </c>
      <c r="C13" s="31">
        <f>+C14+C15+C16+C17+C18</f>
        <v>7201804378.4399996</v>
      </c>
      <c r="D13" s="18">
        <f>+D14+D15+D16+D17+D18</f>
        <v>8594874061.3800011</v>
      </c>
      <c r="E13" s="17">
        <v>0</v>
      </c>
      <c r="F13" s="18">
        <f t="shared" ref="F13:L13" si="5">+F14+F15+F16+F17+F18</f>
        <v>0</v>
      </c>
      <c r="G13" s="17">
        <f t="shared" si="5"/>
        <v>7201804378.4399996</v>
      </c>
      <c r="H13" s="18">
        <f t="shared" si="5"/>
        <v>8594874061.3800011</v>
      </c>
      <c r="I13" s="17">
        <f t="shared" si="5"/>
        <v>2719966526.3600001</v>
      </c>
      <c r="J13" s="18">
        <f t="shared" si="5"/>
        <v>3131495424.1799998</v>
      </c>
      <c r="K13" s="17">
        <f t="shared" si="5"/>
        <v>4481837852.0799999</v>
      </c>
      <c r="L13" s="18">
        <f t="shared" si="5"/>
        <v>5463378637.1999998</v>
      </c>
      <c r="M13" s="19">
        <f t="shared" si="3"/>
        <v>0.37767847936869103</v>
      </c>
      <c r="N13" s="20">
        <f t="shared" si="3"/>
        <v>0.36434453859550842</v>
      </c>
      <c r="O13" s="19">
        <f>+K13/G13*100%</f>
        <v>0.62232152063130908</v>
      </c>
      <c r="P13" s="20">
        <f t="shared" si="4"/>
        <v>0.63565546140449147</v>
      </c>
    </row>
    <row r="14" spans="1:16" ht="15.75" x14ac:dyDescent="0.25">
      <c r="A14" s="32">
        <v>110206007</v>
      </c>
      <c r="B14" s="22" t="s">
        <v>25</v>
      </c>
      <c r="C14" s="23">
        <v>144790788.74000001</v>
      </c>
      <c r="D14" s="27">
        <v>155041101</v>
      </c>
      <c r="E14" s="27">
        <v>0</v>
      </c>
      <c r="F14" s="27">
        <v>0</v>
      </c>
      <c r="G14" s="27">
        <f>+C14+E14</f>
        <v>144790788.74000001</v>
      </c>
      <c r="H14" s="27">
        <f>+D14+F14</f>
        <v>155041101</v>
      </c>
      <c r="I14" s="27">
        <v>34037576</v>
      </c>
      <c r="J14" s="27">
        <f>110700+2568125+1709528+31637650+1923794+320881+173992.18+112861</f>
        <v>38557531.18</v>
      </c>
      <c r="K14" s="27">
        <f>+G14-I14</f>
        <v>110753212.74000001</v>
      </c>
      <c r="L14" s="27">
        <f>+H14-J14</f>
        <v>116483569.81999999</v>
      </c>
      <c r="M14" s="26">
        <f t="shared" si="3"/>
        <v>0.23508108696832283</v>
      </c>
      <c r="N14" s="26">
        <f t="shared" si="3"/>
        <v>0.24869232049635664</v>
      </c>
      <c r="O14" s="26">
        <f t="shared" si="4"/>
        <v>0.76491891303167714</v>
      </c>
      <c r="P14" s="26">
        <f t="shared" si="4"/>
        <v>0.7513076795036433</v>
      </c>
    </row>
    <row r="15" spans="1:16" ht="15.75" x14ac:dyDescent="0.25">
      <c r="A15" s="32"/>
      <c r="B15" s="33" t="s">
        <v>26</v>
      </c>
      <c r="C15" s="34">
        <v>3770367871.1599998</v>
      </c>
      <c r="D15" s="27">
        <v>2720260241.4299998</v>
      </c>
      <c r="E15" s="27">
        <v>0</v>
      </c>
      <c r="F15" s="27">
        <v>0</v>
      </c>
      <c r="G15" s="27">
        <f t="shared" ref="G15:G18" si="6">+C15+E15</f>
        <v>3770367871.1599998</v>
      </c>
      <c r="H15" s="27">
        <f>+D15+F15</f>
        <v>2720260241.4299998</v>
      </c>
      <c r="I15" s="27">
        <f>1702775903</f>
        <v>1702775903</v>
      </c>
      <c r="J15" s="27">
        <v>2270367871</v>
      </c>
      <c r="K15" s="27">
        <f t="shared" ref="K15:K17" si="7">+G15-I15</f>
        <v>2067591968.1599998</v>
      </c>
      <c r="L15" s="27">
        <f>+H15-J15</f>
        <v>449892370.42999983</v>
      </c>
      <c r="M15" s="26">
        <f t="shared" si="3"/>
        <v>0.45162062726683488</v>
      </c>
      <c r="N15" s="26">
        <f t="shared" si="3"/>
        <v>0.8346142168392322</v>
      </c>
      <c r="O15" s="26">
        <f t="shared" si="4"/>
        <v>0.54837937273316517</v>
      </c>
      <c r="P15" s="26">
        <f t="shared" si="4"/>
        <v>0.1653857831607678</v>
      </c>
    </row>
    <row r="16" spans="1:16" ht="15.75" x14ac:dyDescent="0.25">
      <c r="A16" s="32"/>
      <c r="B16" s="33" t="s">
        <v>27</v>
      </c>
      <c r="C16" s="34">
        <v>1952672999</v>
      </c>
      <c r="D16" s="27">
        <v>3360600000</v>
      </c>
      <c r="E16" s="27">
        <v>0</v>
      </c>
      <c r="F16" s="27">
        <v>0</v>
      </c>
      <c r="G16" s="27">
        <f t="shared" si="6"/>
        <v>1952672999</v>
      </c>
      <c r="H16" s="27">
        <f>+D16+F16</f>
        <v>3360600000</v>
      </c>
      <c r="I16" s="27">
        <v>983153047.36000001</v>
      </c>
      <c r="J16" s="27">
        <v>522570022</v>
      </c>
      <c r="K16" s="27">
        <f t="shared" si="7"/>
        <v>969519951.63999999</v>
      </c>
      <c r="L16" s="27">
        <f>+H16-J16</f>
        <v>2838029978</v>
      </c>
      <c r="M16" s="26">
        <f t="shared" si="3"/>
        <v>0.50349088037960832</v>
      </c>
      <c r="N16" s="26">
        <f t="shared" si="3"/>
        <v>0.15549902457894424</v>
      </c>
      <c r="O16" s="26">
        <f t="shared" si="4"/>
        <v>0.49650911962039168</v>
      </c>
      <c r="P16" s="26">
        <f t="shared" si="4"/>
        <v>0.84450097542105573</v>
      </c>
    </row>
    <row r="17" spans="1:16" ht="24.75" x14ac:dyDescent="0.25">
      <c r="A17" s="32"/>
      <c r="B17" s="33" t="s">
        <v>28</v>
      </c>
      <c r="C17" s="34">
        <v>1333972719.54</v>
      </c>
      <c r="D17" s="27">
        <v>2353972718.9499998</v>
      </c>
      <c r="E17" s="27">
        <v>0</v>
      </c>
      <c r="F17" s="27">
        <v>0</v>
      </c>
      <c r="G17" s="27">
        <f t="shared" si="6"/>
        <v>1333972719.54</v>
      </c>
      <c r="H17" s="27">
        <f>+D17+F17</f>
        <v>2353972718.9499998</v>
      </c>
      <c r="I17" s="27">
        <v>0</v>
      </c>
      <c r="J17" s="27">
        <v>300000000</v>
      </c>
      <c r="K17" s="27">
        <f t="shared" si="7"/>
        <v>1333972719.54</v>
      </c>
      <c r="L17" s="27">
        <f>+H17-J17</f>
        <v>2053972718.9499998</v>
      </c>
      <c r="M17" s="26">
        <f t="shared" si="3"/>
        <v>0</v>
      </c>
      <c r="N17" s="26">
        <f t="shared" si="3"/>
        <v>0.12744412778658554</v>
      </c>
      <c r="O17" s="26">
        <f t="shared" si="4"/>
        <v>1</v>
      </c>
      <c r="P17" s="26">
        <f t="shared" si="4"/>
        <v>0.87255587221341446</v>
      </c>
    </row>
    <row r="18" spans="1:16" ht="24.75" x14ac:dyDescent="0.25">
      <c r="A18" s="32"/>
      <c r="B18" s="33" t="s">
        <v>29</v>
      </c>
      <c r="C18" s="34">
        <v>0</v>
      </c>
      <c r="D18" s="27">
        <v>5000000</v>
      </c>
      <c r="E18" s="27">
        <v>0</v>
      </c>
      <c r="F18" s="27">
        <v>0</v>
      </c>
      <c r="G18" s="27">
        <f t="shared" si="6"/>
        <v>0</v>
      </c>
      <c r="H18" s="27">
        <f>+D18+F18</f>
        <v>5000000</v>
      </c>
      <c r="I18" s="27">
        <v>0</v>
      </c>
      <c r="J18" s="27">
        <v>0</v>
      </c>
      <c r="K18" s="27">
        <f>+G18-I18</f>
        <v>0</v>
      </c>
      <c r="L18" s="27">
        <f>+H18-J18</f>
        <v>5000000</v>
      </c>
      <c r="M18" s="26">
        <v>0</v>
      </c>
      <c r="N18" s="26">
        <f t="shared" si="3"/>
        <v>0</v>
      </c>
      <c r="O18" s="26">
        <v>0</v>
      </c>
      <c r="P18" s="26">
        <f t="shared" si="4"/>
        <v>1</v>
      </c>
    </row>
    <row r="19" spans="1:16" ht="56.25" x14ac:dyDescent="0.3">
      <c r="B19" s="35" t="s">
        <v>30</v>
      </c>
      <c r="C19" s="17">
        <f>+C20+C21</f>
        <v>11144373239</v>
      </c>
      <c r="D19" s="18">
        <f>+D20+D21</f>
        <v>10554312743</v>
      </c>
      <c r="E19" s="36">
        <f t="shared" ref="E19:L19" si="8">+E20+E21+E22</f>
        <v>256102361</v>
      </c>
      <c r="F19" s="37">
        <f t="shared" si="8"/>
        <v>7624742446</v>
      </c>
      <c r="G19" s="17">
        <f t="shared" si="8"/>
        <v>11400475600</v>
      </c>
      <c r="H19" s="18">
        <f>+H20+H21+H22</f>
        <v>18179055189</v>
      </c>
      <c r="I19" s="17">
        <f t="shared" si="8"/>
        <v>11300475600</v>
      </c>
      <c r="J19" s="18">
        <f t="shared" si="8"/>
        <v>18179055189</v>
      </c>
      <c r="K19" s="17">
        <f t="shared" si="8"/>
        <v>100000000</v>
      </c>
      <c r="L19" s="18">
        <f t="shared" si="8"/>
        <v>0</v>
      </c>
      <c r="M19" s="38">
        <f t="shared" ref="M19:N21" si="9">+I19/G19*100%</f>
        <v>0.99122843611892819</v>
      </c>
      <c r="N19" s="21">
        <f t="shared" si="9"/>
        <v>1</v>
      </c>
      <c r="O19" s="38">
        <f>+K19/G19*100%</f>
        <v>8.7715638810717689E-3</v>
      </c>
      <c r="P19" s="21">
        <f>+L19/H19*100%</f>
        <v>0</v>
      </c>
    </row>
    <row r="20" spans="1:16" ht="15.75" x14ac:dyDescent="0.25">
      <c r="A20" s="39">
        <v>110206007</v>
      </c>
      <c r="B20" s="22" t="s">
        <v>31</v>
      </c>
      <c r="C20" s="23">
        <v>8144373239</v>
      </c>
      <c r="D20" s="24">
        <v>7529612743</v>
      </c>
      <c r="E20" s="40">
        <v>256102361</v>
      </c>
      <c r="F20" s="40">
        <v>234742446</v>
      </c>
      <c r="G20" s="41">
        <f>+C20+E20</f>
        <v>8400475600</v>
      </c>
      <c r="H20" s="24">
        <f>+D20+F20</f>
        <v>7764355189</v>
      </c>
      <c r="I20" s="24">
        <v>8400475600</v>
      </c>
      <c r="J20" s="24">
        <v>7764355189</v>
      </c>
      <c r="K20" s="24">
        <f t="shared" ref="K20:L22" si="10">+G20-I20</f>
        <v>0</v>
      </c>
      <c r="L20" s="25">
        <f t="shared" si="10"/>
        <v>0</v>
      </c>
      <c r="M20" s="26">
        <f t="shared" si="9"/>
        <v>1</v>
      </c>
      <c r="N20" s="26">
        <f t="shared" si="9"/>
        <v>1</v>
      </c>
      <c r="O20" s="26">
        <f t="shared" si="4"/>
        <v>0</v>
      </c>
      <c r="P20" s="26">
        <f t="shared" si="4"/>
        <v>0</v>
      </c>
    </row>
    <row r="21" spans="1:16" ht="15.75" x14ac:dyDescent="0.25">
      <c r="A21" s="39">
        <v>110206007</v>
      </c>
      <c r="B21" s="22" t="s">
        <v>32</v>
      </c>
      <c r="C21" s="23">
        <v>3000000000</v>
      </c>
      <c r="D21" s="24">
        <v>3024700000</v>
      </c>
      <c r="E21" s="24">
        <v>0</v>
      </c>
      <c r="F21" s="42">
        <v>390000000</v>
      </c>
      <c r="G21" s="41">
        <f>+C21+E21</f>
        <v>3000000000</v>
      </c>
      <c r="H21" s="24">
        <f>+D21+F21</f>
        <v>3414700000</v>
      </c>
      <c r="I21" s="24">
        <v>2900000000</v>
      </c>
      <c r="J21" s="24">
        <v>3414700000</v>
      </c>
      <c r="K21" s="24">
        <f t="shared" si="10"/>
        <v>100000000</v>
      </c>
      <c r="L21" s="25">
        <f t="shared" si="10"/>
        <v>0</v>
      </c>
      <c r="M21" s="26">
        <f t="shared" si="9"/>
        <v>0.96666666666666667</v>
      </c>
      <c r="N21" s="26">
        <f t="shared" si="9"/>
        <v>1</v>
      </c>
      <c r="O21" s="26">
        <f>+K21/G21*100%</f>
        <v>3.3333333333333333E-2</v>
      </c>
      <c r="P21" s="26">
        <f>+L21/H21*100%</f>
        <v>0</v>
      </c>
    </row>
    <row r="22" spans="1:16" ht="24.75" x14ac:dyDescent="0.25">
      <c r="A22" s="39">
        <v>110206007</v>
      </c>
      <c r="B22" s="22" t="s">
        <v>33</v>
      </c>
      <c r="C22" s="23">
        <v>0</v>
      </c>
      <c r="D22" s="24">
        <v>0</v>
      </c>
      <c r="E22" s="24">
        <v>0</v>
      </c>
      <c r="F22" s="40">
        <f>7000000000</f>
        <v>7000000000</v>
      </c>
      <c r="G22" s="41">
        <v>0</v>
      </c>
      <c r="H22" s="24">
        <f>+D22+F22</f>
        <v>7000000000</v>
      </c>
      <c r="I22" s="24">
        <v>0</v>
      </c>
      <c r="J22" s="24">
        <v>7000000000</v>
      </c>
      <c r="K22" s="24">
        <f t="shared" si="10"/>
        <v>0</v>
      </c>
      <c r="L22" s="25">
        <f t="shared" si="10"/>
        <v>0</v>
      </c>
      <c r="M22" s="28">
        <v>0</v>
      </c>
      <c r="N22" s="26">
        <f>+J22/H22*100%</f>
        <v>1</v>
      </c>
      <c r="O22" s="26">
        <v>0</v>
      </c>
      <c r="P22" s="26">
        <f>+L22/H22*100%</f>
        <v>0</v>
      </c>
    </row>
    <row r="23" spans="1:16" ht="37.5" x14ac:dyDescent="0.3">
      <c r="B23" s="35" t="s">
        <v>34</v>
      </c>
      <c r="C23" s="43"/>
      <c r="D23" s="18"/>
      <c r="E23" s="17"/>
      <c r="F23" s="18"/>
      <c r="G23" s="17"/>
      <c r="H23" s="18"/>
      <c r="I23" s="17"/>
      <c r="J23" s="18"/>
      <c r="K23" s="17"/>
      <c r="L23" s="18"/>
      <c r="M23" s="17"/>
      <c r="N23" s="20"/>
      <c r="O23" s="19"/>
      <c r="P23" s="20"/>
    </row>
    <row r="24" spans="1:16" ht="18.75" x14ac:dyDescent="0.3">
      <c r="A24" s="39"/>
      <c r="B24" s="35" t="s">
        <v>35</v>
      </c>
      <c r="C24" s="17">
        <f>+C25+C26+C27+C28+C29</f>
        <v>1015000001</v>
      </c>
      <c r="D24" s="18">
        <f>+D25+D26+D27+D28+D29</f>
        <v>220000003</v>
      </c>
      <c r="E24" s="17">
        <v>0</v>
      </c>
      <c r="F24" s="18">
        <v>0</v>
      </c>
      <c r="G24" s="17">
        <f t="shared" ref="G24:L24" si="11">+G25+G26+G27+G28+G29</f>
        <v>1015000001</v>
      </c>
      <c r="H24" s="18">
        <f t="shared" si="11"/>
        <v>220000003</v>
      </c>
      <c r="I24" s="17">
        <f t="shared" si="11"/>
        <v>800000000</v>
      </c>
      <c r="J24" s="18">
        <f t="shared" si="11"/>
        <v>0</v>
      </c>
      <c r="K24" s="17">
        <f t="shared" si="11"/>
        <v>215000001</v>
      </c>
      <c r="L24" s="18">
        <f t="shared" si="11"/>
        <v>220000003</v>
      </c>
      <c r="M24" s="19">
        <f>+I24/G24*100%</f>
        <v>0.78817733912494847</v>
      </c>
      <c r="N24" s="20">
        <f>+J24/H24*100%</f>
        <v>0</v>
      </c>
      <c r="O24" s="38">
        <f t="shared" ref="O24:P26" si="12">+K24/G24*100%</f>
        <v>0.21182266087505155</v>
      </c>
      <c r="P24" s="21">
        <f t="shared" si="12"/>
        <v>1</v>
      </c>
    </row>
    <row r="25" spans="1:16" ht="15.75" x14ac:dyDescent="0.25">
      <c r="A25" s="39">
        <v>120904</v>
      </c>
      <c r="B25" s="22" t="s">
        <v>36</v>
      </c>
      <c r="C25" s="24">
        <v>1</v>
      </c>
      <c r="D25" s="24">
        <v>1</v>
      </c>
      <c r="E25" s="24">
        <v>0</v>
      </c>
      <c r="F25" s="24">
        <v>0</v>
      </c>
      <c r="G25" s="24">
        <f>+C25+E25</f>
        <v>1</v>
      </c>
      <c r="H25" s="24">
        <f>+D25+F25</f>
        <v>1</v>
      </c>
      <c r="I25" s="24">
        <v>0</v>
      </c>
      <c r="J25" s="24">
        <v>0</v>
      </c>
      <c r="K25" s="24">
        <f>+G25-I25</f>
        <v>1</v>
      </c>
      <c r="L25" s="25">
        <f>+H25-J25</f>
        <v>1</v>
      </c>
      <c r="M25" s="26">
        <f>+I25/G25*100%</f>
        <v>0</v>
      </c>
      <c r="N25" s="26">
        <f>+J25/H25*100%</f>
        <v>0</v>
      </c>
      <c r="O25" s="26">
        <f t="shared" si="12"/>
        <v>1</v>
      </c>
      <c r="P25" s="26">
        <f t="shared" si="12"/>
        <v>1</v>
      </c>
    </row>
    <row r="26" spans="1:16" ht="15.75" x14ac:dyDescent="0.25">
      <c r="A26" s="39">
        <v>120904</v>
      </c>
      <c r="B26" s="44" t="s">
        <v>37</v>
      </c>
      <c r="C26" s="45">
        <v>15000000</v>
      </c>
      <c r="D26" s="24">
        <v>20000000</v>
      </c>
      <c r="E26" s="24">
        <v>0</v>
      </c>
      <c r="F26" s="24">
        <v>0</v>
      </c>
      <c r="G26" s="24">
        <f t="shared" ref="G26:G29" si="13">+C26+E26</f>
        <v>15000000</v>
      </c>
      <c r="H26" s="24">
        <f>+D26+F26</f>
        <v>20000000</v>
      </c>
      <c r="I26" s="24">
        <v>0</v>
      </c>
      <c r="J26" s="24">
        <v>0</v>
      </c>
      <c r="K26" s="24">
        <f t="shared" ref="K26:L29" si="14">+G26-I26</f>
        <v>15000000</v>
      </c>
      <c r="L26" s="25">
        <f t="shared" si="14"/>
        <v>20000000</v>
      </c>
      <c r="M26" s="26">
        <f t="shared" ref="M26:N29" si="15">+I26/G26*100%</f>
        <v>0</v>
      </c>
      <c r="N26" s="26">
        <f t="shared" si="15"/>
        <v>0</v>
      </c>
      <c r="O26" s="26">
        <f t="shared" si="12"/>
        <v>1</v>
      </c>
      <c r="P26" s="26">
        <f t="shared" si="12"/>
        <v>1</v>
      </c>
    </row>
    <row r="27" spans="1:16" ht="24" x14ac:dyDescent="0.25">
      <c r="A27" s="39">
        <v>121501001</v>
      </c>
      <c r="B27" s="44" t="s">
        <v>38</v>
      </c>
      <c r="C27" s="45">
        <v>0</v>
      </c>
      <c r="D27" s="24">
        <v>1</v>
      </c>
      <c r="E27" s="24">
        <v>0</v>
      </c>
      <c r="F27" s="24">
        <v>0</v>
      </c>
      <c r="G27" s="24">
        <f t="shared" si="13"/>
        <v>0</v>
      </c>
      <c r="H27" s="24">
        <f>+D27+F27</f>
        <v>1</v>
      </c>
      <c r="I27" s="24">
        <v>0</v>
      </c>
      <c r="J27" s="24"/>
      <c r="K27" s="24">
        <f>+G27-I27</f>
        <v>0</v>
      </c>
      <c r="L27" s="25">
        <f>+H27-J27</f>
        <v>1</v>
      </c>
      <c r="M27" s="28">
        <v>0</v>
      </c>
      <c r="N27" s="26">
        <f>+J27/H27*100%</f>
        <v>0</v>
      </c>
      <c r="O27" s="28">
        <v>0</v>
      </c>
      <c r="P27" s="26">
        <f>+L27/H27*100%</f>
        <v>1</v>
      </c>
    </row>
    <row r="28" spans="1:16" ht="15.75" x14ac:dyDescent="0.25">
      <c r="A28" s="39">
        <v>121501002</v>
      </c>
      <c r="B28" s="44" t="s">
        <v>39</v>
      </c>
      <c r="C28" s="45">
        <v>200000000</v>
      </c>
      <c r="D28" s="24">
        <v>200000000</v>
      </c>
      <c r="E28" s="24">
        <v>0</v>
      </c>
      <c r="F28" s="24">
        <v>0</v>
      </c>
      <c r="G28" s="24">
        <f t="shared" si="13"/>
        <v>200000000</v>
      </c>
      <c r="H28" s="24">
        <f>+D28+F28</f>
        <v>200000000</v>
      </c>
      <c r="I28" s="24">
        <v>0</v>
      </c>
      <c r="J28" s="24">
        <v>0</v>
      </c>
      <c r="K28" s="24">
        <f t="shared" si="14"/>
        <v>200000000</v>
      </c>
      <c r="L28" s="25">
        <f t="shared" si="14"/>
        <v>200000000</v>
      </c>
      <c r="M28" s="26">
        <f t="shared" si="15"/>
        <v>0</v>
      </c>
      <c r="N28" s="26">
        <f t="shared" si="15"/>
        <v>0</v>
      </c>
      <c r="O28" s="26">
        <f t="shared" ref="O28:O29" si="16">+K28/G28*100%</f>
        <v>1</v>
      </c>
      <c r="P28" s="26">
        <f>+L28/H28*100%</f>
        <v>1</v>
      </c>
    </row>
    <row r="29" spans="1:16" ht="15.75" x14ac:dyDescent="0.25">
      <c r="A29" s="39">
        <v>121501003</v>
      </c>
      <c r="B29" s="44" t="s">
        <v>40</v>
      </c>
      <c r="C29" s="45">
        <v>800000000</v>
      </c>
      <c r="D29" s="24">
        <v>1</v>
      </c>
      <c r="E29" s="24">
        <v>0</v>
      </c>
      <c r="F29" s="24">
        <v>0</v>
      </c>
      <c r="G29" s="24">
        <f t="shared" si="13"/>
        <v>800000000</v>
      </c>
      <c r="H29" s="24">
        <f>+D29+F29</f>
        <v>1</v>
      </c>
      <c r="I29" s="24">
        <v>800000000</v>
      </c>
      <c r="J29" s="24">
        <v>0</v>
      </c>
      <c r="K29" s="24">
        <f t="shared" si="14"/>
        <v>0</v>
      </c>
      <c r="L29" s="25">
        <f t="shared" si="14"/>
        <v>1</v>
      </c>
      <c r="M29" s="26">
        <f t="shared" si="15"/>
        <v>1</v>
      </c>
      <c r="N29" s="26">
        <f t="shared" si="15"/>
        <v>0</v>
      </c>
      <c r="O29" s="26">
        <f t="shared" si="16"/>
        <v>0</v>
      </c>
      <c r="P29" s="26">
        <f>+L29/H29*100%</f>
        <v>1</v>
      </c>
    </row>
    <row r="30" spans="1:16" ht="18.75" x14ac:dyDescent="0.3">
      <c r="B30" s="46" t="s">
        <v>41</v>
      </c>
      <c r="C30" s="47">
        <f>+C6+C7+C13+C19+C24</f>
        <v>25201561695.439999</v>
      </c>
      <c r="D30" s="48">
        <f>+D6+D7+D13+D19+D24</f>
        <v>25826404896.139999</v>
      </c>
      <c r="E30" s="49">
        <f>+E7+E13+E19+E24</f>
        <v>256102361</v>
      </c>
      <c r="F30" s="50">
        <f>+F7+F13+F19+F24</f>
        <v>7624742446</v>
      </c>
      <c r="G30" s="51">
        <f>+G6+G7+G13+G19+G24</f>
        <v>25457664056.439999</v>
      </c>
      <c r="H30" s="48">
        <f>+H6+H7+H13+H19+H24</f>
        <v>33451147342.139999</v>
      </c>
      <c r="I30" s="51">
        <f>+I6+I7+I13+I19+I24</f>
        <v>20248038027.360001</v>
      </c>
      <c r="J30" s="48">
        <f>J6+J7+J13+J19+J24</f>
        <v>26905719788.989998</v>
      </c>
      <c r="K30" s="51">
        <f>K7+K13+K19+K24</f>
        <v>5209626029.0799999</v>
      </c>
      <c r="L30" s="48">
        <f>L7+L13+L19+L24</f>
        <v>6545427553.1499996</v>
      </c>
      <c r="M30" s="52">
        <f>+I30/G30*100%</f>
        <v>0.79536119191728727</v>
      </c>
      <c r="N30" s="53">
        <f>+J30/H30*100%</f>
        <v>0.80432875780902091</v>
      </c>
      <c r="O30" s="52">
        <f>+K30/G30*100%</f>
        <v>0.20463880808271276</v>
      </c>
      <c r="P30" s="53">
        <f>+L30/H30*100%</f>
        <v>0.19567124219097901</v>
      </c>
    </row>
    <row r="31" spans="1:16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54"/>
      <c r="O31" s="54"/>
      <c r="P31" s="1"/>
    </row>
    <row r="34" spans="10:10" x14ac:dyDescent="0.25">
      <c r="J34" s="55"/>
    </row>
  </sheetData>
  <mergeCells count="2">
    <mergeCell ref="B4:P4"/>
    <mergeCell ref="A14:A18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ejec ing sept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2023-12-14T22:33:45Z</dcterms:modified>
</cp:coreProperties>
</file>